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ulina_zs\Documents\ГУТ\2018\"/>
    </mc:Choice>
  </mc:AlternateContent>
  <bookViews>
    <workbookView xWindow="0" yWindow="0" windowWidth="19200" windowHeight="11295" activeTab="1"/>
  </bookViews>
  <sheets>
    <sheet name="Лист2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23" i="2" l="1"/>
  <c r="F16" i="2"/>
  <c r="I22" i="2" l="1"/>
  <c r="F22" i="2"/>
  <c r="I21" i="2"/>
  <c r="F21" i="2"/>
  <c r="I20" i="2"/>
  <c r="F20" i="2"/>
  <c r="I19" i="2"/>
  <c r="F19" i="2"/>
  <c r="I18" i="2"/>
  <c r="F18" i="2"/>
  <c r="I17" i="2"/>
  <c r="F17" i="2"/>
  <c r="I15" i="2"/>
  <c r="F15" i="2"/>
  <c r="I14" i="2"/>
  <c r="F14" i="2"/>
  <c r="I13" i="2"/>
  <c r="F13" i="2"/>
  <c r="I12" i="2"/>
  <c r="F12" i="2"/>
  <c r="I11" i="2"/>
  <c r="F11" i="2"/>
  <c r="I10" i="2"/>
  <c r="F10" i="2"/>
  <c r="I23" i="2" l="1"/>
  <c r="I16" i="2"/>
  <c r="I24" i="2" l="1"/>
  <c r="F24" i="2"/>
  <c r="I20" i="1"/>
  <c r="I21" i="1"/>
  <c r="F21" i="1"/>
  <c r="F20" i="1"/>
  <c r="I19" i="1" l="1"/>
  <c r="F19" i="1"/>
  <c r="I18" i="1"/>
  <c r="F18" i="1"/>
  <c r="I17" i="1"/>
  <c r="F17" i="1"/>
  <c r="I15" i="1"/>
  <c r="F15" i="1"/>
  <c r="I16" i="1"/>
  <c r="F16" i="1"/>
  <c r="I14" i="1"/>
  <c r="F14" i="1"/>
  <c r="I13" i="1"/>
  <c r="F13" i="1"/>
  <c r="I11" i="1"/>
  <c r="I12" i="1" l="1"/>
  <c r="F12" i="1"/>
  <c r="I10" i="1"/>
  <c r="F10" i="1"/>
  <c r="F11" i="1"/>
  <c r="F22" i="1" l="1"/>
  <c r="I22" i="1"/>
</calcChain>
</file>

<file path=xl/sharedStrings.xml><?xml version="1.0" encoding="utf-8"?>
<sst xmlns="http://schemas.openxmlformats.org/spreadsheetml/2006/main" count="61" uniqueCount="44">
  <si>
    <t>Месяц</t>
  </si>
  <si>
    <t>№ счета-фактуры</t>
  </si>
  <si>
    <t>Сумма оплаты*,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</si>
  <si>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</si>
  <si>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</si>
  <si>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</si>
  <si>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</si>
  <si>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</si>
  <si>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</si>
  <si>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</si>
  <si>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</si>
  <si>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</si>
  <si>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</si>
  <si>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</si>
  <si>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</si>
  <si>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Объем электроэнергии, кВт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>ч</t>
    </r>
  </si>
  <si>
    <t>Год</t>
  </si>
  <si>
    <t>Главный  энергетик                                                                          В.М.Амелин</t>
  </si>
  <si>
    <t>173 от 31.01.2017</t>
  </si>
  <si>
    <t>909 от 31.03.2017</t>
  </si>
  <si>
    <t>559 от 28.02.2017</t>
  </si>
  <si>
    <t>1243 от 30.04.2017</t>
  </si>
  <si>
    <t>1633 от 31.05.2017</t>
  </si>
  <si>
    <t>2378 от 31.07.2017</t>
  </si>
  <si>
    <t>2007 от 30.06.2017</t>
  </si>
  <si>
    <t>2767 от 31.08.2017</t>
  </si>
  <si>
    <t>3134 от 30.09.2017</t>
  </si>
  <si>
    <t>3582 от 31.10.2017</t>
  </si>
  <si>
    <t>4028 от 30.11.2017</t>
  </si>
  <si>
    <t>4453 от 31.12.2017</t>
  </si>
  <si>
    <t xml:space="preserve">  Информация    о покупной электрической энергии у сбытовой организации     (АО АтомСбыт) в целях компенсации потерь, возникших при оказании услуг по ее перед за     2017 году.                                                                                                                      </t>
  </si>
  <si>
    <t>205 от 31.01.2018</t>
  </si>
  <si>
    <t>594 от 28.02.2018</t>
  </si>
  <si>
    <t>970 от 31.03.2018</t>
  </si>
  <si>
    <t>1353 от 30.04.2018</t>
  </si>
  <si>
    <t>1761 от 31.05.2018</t>
  </si>
  <si>
    <t>2170 от 30.06.2018</t>
  </si>
  <si>
    <t>2597 от 31.07.2018</t>
  </si>
  <si>
    <t>3010 от 31.08.2018</t>
  </si>
  <si>
    <t>3422 от 30.09.2018</t>
  </si>
  <si>
    <t>3893 от 31.10.2018</t>
  </si>
  <si>
    <t>4310 от 30.11.2018</t>
  </si>
  <si>
    <t>4761 от 31.12.2018</t>
  </si>
  <si>
    <t xml:space="preserve">  Затраты на  покупку потерь в  собственных сетях  за    2018 г.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</si>
</sst>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/>
    <xf numFmtId="43" fontId="3" fillId="0" borderId="1" xfId="1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3" fontId="1" fillId="0" borderId="1" xfId="0" applyNumberFormat="1" applyFont="1" applyBorder="1" applyAlignment="1">
      <alignment wrapText="1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43" fontId="7" fillId="0" borderId="2" xfId="1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164" fontId="7" fillId="0" borderId="2" xfId="1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164" fontId="8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wrapText="1"/>
    </xf>
    <xf numFmtId="43" fontId="7" fillId="0" borderId="2" xfId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5"/>
  <sheetViews>
    <sheetView workbookViewId="0">
      <selection activeCell="I21" sqref="I21:K21"/>
    </sheetView>
  </sheetViews>
  <sheetFormatPr defaultRowHeight="15" x14ac:dyDescent="0.25"/>
  <cols>
    <col min="1" max="1" width="9.28515625" style="1" customWidth="1"/>
    <col min="2" max="2" width="13.7109375" style="1" customWidth="1"/>
    <col min="3" max="4" width="9.140625" style="1"/>
    <col min="5" max="5" width="5.85546875" style="1" customWidth="1"/>
    <col min="6" max="10" width="9.140625" style="1"/>
    <col min="11" max="11" width="10.85546875" style="1" customWidth="1"/>
    <col min="12" max="12" width="9.140625" style="1"/>
    <col min="13" max="13" width="13.42578125" style="1" customWidth="1"/>
    <col min="14" max="14" width="9.140625" style="1"/>
    <col min="15" max="15" width="17.42578125" style="1" customWidth="1"/>
    <col min="16" max="16384" width="9.140625" style="1"/>
  </cols>
  <sheetData>
    <row r="4" spans="2:11" ht="15" customHeight="1" x14ac:dyDescent="0.25">
      <c r="B4" s="12" t="s">
        <v>30</v>
      </c>
      <c r="C4" s="12"/>
      <c r="D4" s="12"/>
      <c r="E4" s="12"/>
      <c r="F4" s="12"/>
      <c r="G4" s="12"/>
      <c r="H4" s="12"/>
      <c r="I4" s="12"/>
      <c r="J4" s="12"/>
      <c r="K4" s="12"/>
    </row>
    <row r="5" spans="2:11" ht="1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2:11" ht="30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2:11" ht="27" customHeigh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</row>
    <row r="9" spans="2:11" ht="43.5" customHeight="1" x14ac:dyDescent="0.25">
      <c r="B9" s="2" t="s">
        <v>0</v>
      </c>
      <c r="C9" s="10" t="s">
        <v>1</v>
      </c>
      <c r="D9" s="10"/>
      <c r="E9" s="10"/>
      <c r="F9" s="11" t="s">
        <v>15</v>
      </c>
      <c r="G9" s="11"/>
      <c r="H9" s="11"/>
      <c r="I9" s="11" t="s">
        <v>2</v>
      </c>
      <c r="J9" s="11"/>
      <c r="K9" s="11"/>
    </row>
    <row r="10" spans="2:11" ht="18.75" x14ac:dyDescent="0.3">
      <c r="B10" s="3" t="s">
        <v>3</v>
      </c>
      <c r="C10" s="13" t="s">
        <v>18</v>
      </c>
      <c r="D10" s="13"/>
      <c r="E10" s="13"/>
      <c r="F10" s="14">
        <f>41079+523</f>
        <v>41602</v>
      </c>
      <c r="G10" s="14"/>
      <c r="H10" s="14"/>
      <c r="I10" s="15">
        <f>87361.11+1112.37</f>
        <v>88473.48</v>
      </c>
      <c r="J10" s="15"/>
      <c r="K10" s="15"/>
    </row>
    <row r="11" spans="2:11" ht="18.75" x14ac:dyDescent="0.3">
      <c r="B11" s="3" t="s">
        <v>4</v>
      </c>
      <c r="C11" s="13" t="s">
        <v>20</v>
      </c>
      <c r="D11" s="13"/>
      <c r="E11" s="13"/>
      <c r="F11" s="14">
        <f>45114+189</f>
        <v>45303</v>
      </c>
      <c r="G11" s="14"/>
      <c r="H11" s="14"/>
      <c r="I11" s="15">
        <f>96776.16+408.28</f>
        <v>97184.44</v>
      </c>
      <c r="J11" s="15"/>
      <c r="K11" s="15"/>
    </row>
    <row r="12" spans="2:11" ht="18.75" x14ac:dyDescent="0.3">
      <c r="B12" s="3" t="s">
        <v>5</v>
      </c>
      <c r="C12" s="13" t="s">
        <v>19</v>
      </c>
      <c r="D12" s="13"/>
      <c r="E12" s="13"/>
      <c r="F12" s="14">
        <f>55769+421</f>
        <v>56190</v>
      </c>
      <c r="G12" s="14"/>
      <c r="H12" s="14"/>
      <c r="I12" s="15">
        <f>130524.22+991.88</f>
        <v>131516.1</v>
      </c>
      <c r="J12" s="15"/>
      <c r="K12" s="15"/>
    </row>
    <row r="13" spans="2:11" ht="18.75" x14ac:dyDescent="0.3">
      <c r="B13" s="3" t="s">
        <v>6</v>
      </c>
      <c r="C13" s="13" t="s">
        <v>21</v>
      </c>
      <c r="D13" s="13"/>
      <c r="E13" s="13"/>
      <c r="F13" s="14">
        <f>58207+244</f>
        <v>58451</v>
      </c>
      <c r="G13" s="14"/>
      <c r="H13" s="14"/>
      <c r="I13" s="15">
        <f>135364.74+569.03</f>
        <v>135933.76999999999</v>
      </c>
      <c r="J13" s="15"/>
      <c r="K13" s="15"/>
    </row>
    <row r="14" spans="2:11" ht="18.75" x14ac:dyDescent="0.3">
      <c r="B14" s="3" t="s">
        <v>7</v>
      </c>
      <c r="C14" s="13" t="s">
        <v>22</v>
      </c>
      <c r="D14" s="13"/>
      <c r="E14" s="13"/>
      <c r="F14" s="14">
        <f>56299+126</f>
        <v>56425</v>
      </c>
      <c r="G14" s="14"/>
      <c r="H14" s="14"/>
      <c r="I14" s="15">
        <f>127194.19+285.26</f>
        <v>127479.45</v>
      </c>
      <c r="J14" s="15"/>
      <c r="K14" s="15"/>
    </row>
    <row r="15" spans="2:11" ht="18.75" x14ac:dyDescent="0.3">
      <c r="B15" s="3" t="s">
        <v>8</v>
      </c>
      <c r="C15" s="13" t="s">
        <v>24</v>
      </c>
      <c r="D15" s="13"/>
      <c r="E15" s="13"/>
      <c r="F15" s="14">
        <f>61231+62</f>
        <v>61293</v>
      </c>
      <c r="G15" s="14"/>
      <c r="H15" s="14"/>
      <c r="I15" s="16">
        <f>142705.03+144.84</f>
        <v>142849.87</v>
      </c>
      <c r="J15" s="16"/>
      <c r="K15" s="16"/>
    </row>
    <row r="16" spans="2:11" ht="18.75" x14ac:dyDescent="0.3">
      <c r="B16" s="3" t="s">
        <v>9</v>
      </c>
      <c r="C16" s="13" t="s">
        <v>23</v>
      </c>
      <c r="D16" s="13"/>
      <c r="E16" s="13"/>
      <c r="F16" s="14">
        <f>51127+98</f>
        <v>51225</v>
      </c>
      <c r="G16" s="14"/>
      <c r="H16" s="14"/>
      <c r="I16" s="15">
        <f>123553+236.59</f>
        <v>123789.59</v>
      </c>
      <c r="J16" s="15"/>
      <c r="K16" s="15"/>
    </row>
    <row r="17" spans="2:11" ht="18.75" x14ac:dyDescent="0.3">
      <c r="B17" s="3" t="s">
        <v>10</v>
      </c>
      <c r="C17" s="13" t="s">
        <v>25</v>
      </c>
      <c r="D17" s="13"/>
      <c r="E17" s="13"/>
      <c r="F17" s="14">
        <f>64248+104</f>
        <v>64352</v>
      </c>
      <c r="G17" s="14"/>
      <c r="H17" s="14"/>
      <c r="I17" s="15">
        <f>166739.62+274.58</f>
        <v>167014.19999999998</v>
      </c>
      <c r="J17" s="15"/>
      <c r="K17" s="15"/>
    </row>
    <row r="18" spans="2:11" ht="18.75" x14ac:dyDescent="0.3">
      <c r="B18" s="3" t="s">
        <v>11</v>
      </c>
      <c r="C18" s="13" t="s">
        <v>26</v>
      </c>
      <c r="D18" s="13"/>
      <c r="E18" s="13"/>
      <c r="F18" s="14">
        <f>52065+63</f>
        <v>52128</v>
      </c>
      <c r="G18" s="14"/>
      <c r="H18" s="14"/>
      <c r="I18" s="15">
        <f>133470.92+163.71</f>
        <v>133634.63</v>
      </c>
      <c r="J18" s="15"/>
      <c r="K18" s="15"/>
    </row>
    <row r="19" spans="2:11" ht="18.75" x14ac:dyDescent="0.3">
      <c r="B19" s="3" t="s">
        <v>12</v>
      </c>
      <c r="C19" s="13" t="s">
        <v>27</v>
      </c>
      <c r="D19" s="13"/>
      <c r="E19" s="13"/>
      <c r="F19" s="14">
        <f>59265+123</f>
        <v>59388</v>
      </c>
      <c r="G19" s="14"/>
      <c r="H19" s="14"/>
      <c r="I19" s="15">
        <f>148634.01+309.28</f>
        <v>148943.29</v>
      </c>
      <c r="J19" s="15"/>
      <c r="K19" s="15"/>
    </row>
    <row r="20" spans="2:11" ht="18.75" x14ac:dyDescent="0.3">
      <c r="B20" s="3" t="s">
        <v>13</v>
      </c>
      <c r="C20" s="13" t="s">
        <v>28</v>
      </c>
      <c r="D20" s="13"/>
      <c r="E20" s="13"/>
      <c r="F20" s="14">
        <f>54983+236</f>
        <v>55219</v>
      </c>
      <c r="G20" s="14"/>
      <c r="H20" s="14"/>
      <c r="I20" s="15">
        <f>138505.53+595.2</f>
        <v>139100.73000000001</v>
      </c>
      <c r="J20" s="15"/>
      <c r="K20" s="15"/>
    </row>
    <row r="21" spans="2:11" ht="18.75" x14ac:dyDescent="0.3">
      <c r="B21" s="3" t="s">
        <v>14</v>
      </c>
      <c r="C21" s="13" t="s">
        <v>29</v>
      </c>
      <c r="D21" s="13"/>
      <c r="E21" s="13"/>
      <c r="F21" s="14">
        <f>51494+237</f>
        <v>51731</v>
      </c>
      <c r="G21" s="14"/>
      <c r="H21" s="14"/>
      <c r="I21" s="15">
        <f>122769.94+574.28</f>
        <v>123344.22</v>
      </c>
      <c r="J21" s="15"/>
      <c r="K21" s="15"/>
    </row>
    <row r="22" spans="2:11" x14ac:dyDescent="0.25">
      <c r="B22" s="4" t="s">
        <v>16</v>
      </c>
      <c r="C22" s="20"/>
      <c r="D22" s="21"/>
      <c r="E22" s="22"/>
      <c r="F22" s="17">
        <f>SUM(F10:F21)</f>
        <v>653307</v>
      </c>
      <c r="G22" s="18"/>
      <c r="H22" s="18"/>
      <c r="I22" s="19">
        <f>SUM(I10:I21)</f>
        <v>1559263.7699999998</v>
      </c>
      <c r="J22" s="18"/>
      <c r="K22" s="18"/>
    </row>
    <row r="25" spans="2:11" x14ac:dyDescent="0.25">
      <c r="B25" s="1" t="s">
        <v>17</v>
      </c>
    </row>
  </sheetData>
  <mergeCells count="43">
    <mergeCell ref="C21:E21"/>
    <mergeCell ref="F21:H21"/>
    <mergeCell ref="I21:K21"/>
    <mergeCell ref="F22:H22"/>
    <mergeCell ref="I22:K22"/>
    <mergeCell ref="C22:E22"/>
    <mergeCell ref="C19:E19"/>
    <mergeCell ref="F19:H19"/>
    <mergeCell ref="I19:K19"/>
    <mergeCell ref="C20:E20"/>
    <mergeCell ref="F20:H20"/>
    <mergeCell ref="I20:K20"/>
    <mergeCell ref="C17:E17"/>
    <mergeCell ref="F17:H17"/>
    <mergeCell ref="I17:K17"/>
    <mergeCell ref="C18:E18"/>
    <mergeCell ref="F18:H18"/>
    <mergeCell ref="I18:K18"/>
    <mergeCell ref="C15:E15"/>
    <mergeCell ref="F15:H15"/>
    <mergeCell ref="I15:K15"/>
    <mergeCell ref="C16:E16"/>
    <mergeCell ref="F16:H16"/>
    <mergeCell ref="I16:K16"/>
    <mergeCell ref="C13:E13"/>
    <mergeCell ref="F13:H13"/>
    <mergeCell ref="I13:K13"/>
    <mergeCell ref="C14:E14"/>
    <mergeCell ref="F14:H14"/>
    <mergeCell ref="I14:K14"/>
    <mergeCell ref="C11:E11"/>
    <mergeCell ref="F11:H11"/>
    <mergeCell ref="I11:K11"/>
    <mergeCell ref="C12:E12"/>
    <mergeCell ref="F12:H12"/>
    <mergeCell ref="I12:K12"/>
    <mergeCell ref="C9:E9"/>
    <mergeCell ref="F9:H9"/>
    <mergeCell ref="I9:K9"/>
    <mergeCell ref="B4:K7"/>
    <mergeCell ref="C10:E10"/>
    <mergeCell ref="F10:H10"/>
    <mergeCell ref="I10:K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4"/>
  <sheetViews>
    <sheetView tabSelected="1" workbookViewId="0">
      <selection activeCell="M9" sqref="M9"/>
    </sheetView>
  </sheetViews>
  <sheetFormatPr defaultRowHeight="15" x14ac:dyDescent="0.25"/>
  <cols>
    <col min="1" max="1" width="5" style="1" customWidth="1"/>
    <col min="2" max="2" width="11.42578125" style="1" customWidth="1"/>
    <col min="3" max="4" width="9.140625" style="1"/>
    <col min="5" max="5" width="5.85546875" style="1" customWidth="1"/>
    <col min="6" max="6" width="7.5703125" style="1" customWidth="1"/>
    <col min="7" max="7" width="8.140625" style="1" customWidth="1"/>
    <col min="8" max="8" width="4.5703125" style="1" customWidth="1"/>
    <col min="9" max="10" width="9.140625" style="1"/>
    <col min="11" max="11" width="7.85546875" style="1" customWidth="1"/>
    <col min="12" max="12" width="9.140625" style="1"/>
    <col min="13" max="13" width="13.42578125" style="1" customWidth="1"/>
    <col min="14" max="14" width="9.140625" style="1"/>
    <col min="15" max="15" width="17.42578125" style="1" customWidth="1"/>
    <col min="16" max="16384" width="9.140625" style="1"/>
  </cols>
  <sheetData>
    <row r="4" spans="2:11" ht="15" customHeight="1" x14ac:dyDescent="0.25">
      <c r="B4" s="12" t="s">
        <v>43</v>
      </c>
      <c r="C4" s="12"/>
      <c r="D4" s="12"/>
      <c r="E4" s="12"/>
      <c r="F4" s="12"/>
      <c r="G4" s="12"/>
      <c r="H4" s="12"/>
      <c r="I4" s="12"/>
      <c r="J4" s="12"/>
      <c r="K4" s="12"/>
    </row>
    <row r="5" spans="2:11" ht="1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2:11" ht="30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2:11" ht="27" customHeigh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</row>
    <row r="9" spans="2:11" ht="48" customHeight="1" x14ac:dyDescent="0.25">
      <c r="B9" s="5" t="s">
        <v>0</v>
      </c>
      <c r="C9" s="10" t="s">
        <v>1</v>
      </c>
      <c r="D9" s="10"/>
      <c r="E9" s="10"/>
      <c r="F9" s="11" t="s">
        <v>15</v>
      </c>
      <c r="G9" s="11"/>
      <c r="H9" s="11"/>
      <c r="I9" s="11" t="s">
        <v>2</v>
      </c>
      <c r="J9" s="11"/>
      <c r="K9" s="11"/>
    </row>
    <row r="10" spans="2:11" ht="18.75" x14ac:dyDescent="0.3">
      <c r="B10" s="3" t="s">
        <v>3</v>
      </c>
      <c r="C10" s="13" t="s">
        <v>31</v>
      </c>
      <c r="D10" s="13"/>
      <c r="E10" s="13"/>
      <c r="F10" s="14">
        <f>48296+363</f>
        <v>48659</v>
      </c>
      <c r="G10" s="14"/>
      <c r="H10" s="14"/>
      <c r="I10" s="15">
        <f>118360.75+901.32</f>
        <v>119262.07</v>
      </c>
      <c r="J10" s="15"/>
      <c r="K10" s="15"/>
    </row>
    <row r="11" spans="2:11" ht="18.75" x14ac:dyDescent="0.3">
      <c r="B11" s="3" t="s">
        <v>4</v>
      </c>
      <c r="C11" s="13" t="s">
        <v>32</v>
      </c>
      <c r="D11" s="13"/>
      <c r="E11" s="13"/>
      <c r="F11" s="14">
        <f>50517+334</f>
        <v>50851</v>
      </c>
      <c r="G11" s="14"/>
      <c r="H11" s="14"/>
      <c r="I11" s="15">
        <f>118666.76+798.08</f>
        <v>119464.84</v>
      </c>
      <c r="J11" s="15"/>
      <c r="K11" s="15"/>
    </row>
    <row r="12" spans="2:11" ht="18.75" x14ac:dyDescent="0.3">
      <c r="B12" s="3" t="s">
        <v>5</v>
      </c>
      <c r="C12" s="13" t="s">
        <v>33</v>
      </c>
      <c r="D12" s="13"/>
      <c r="E12" s="13"/>
      <c r="F12" s="14">
        <f>57786+413</f>
        <v>58199</v>
      </c>
      <c r="G12" s="14"/>
      <c r="H12" s="14"/>
      <c r="I12" s="15">
        <f>138356.04+1002.33</f>
        <v>139358.37</v>
      </c>
      <c r="J12" s="15"/>
      <c r="K12" s="15"/>
    </row>
    <row r="13" spans="2:11" ht="18.75" x14ac:dyDescent="0.3">
      <c r="B13" s="3" t="s">
        <v>6</v>
      </c>
      <c r="C13" s="13" t="s">
        <v>34</v>
      </c>
      <c r="D13" s="13"/>
      <c r="E13" s="13"/>
      <c r="F13" s="14">
        <f>56432+205</f>
        <v>56637</v>
      </c>
      <c r="G13" s="14"/>
      <c r="H13" s="14"/>
      <c r="I13" s="15">
        <f>144528.39+534.23</f>
        <v>145062.62000000002</v>
      </c>
      <c r="J13" s="15"/>
      <c r="K13" s="15"/>
    </row>
    <row r="14" spans="2:11" ht="18.75" x14ac:dyDescent="0.3">
      <c r="B14" s="3" t="s">
        <v>7</v>
      </c>
      <c r="C14" s="13" t="s">
        <v>35</v>
      </c>
      <c r="D14" s="13"/>
      <c r="E14" s="13"/>
      <c r="F14" s="14">
        <f>56165+37</f>
        <v>56202</v>
      </c>
      <c r="G14" s="14"/>
      <c r="H14" s="14"/>
      <c r="I14" s="15">
        <f>139638.88+91.82</f>
        <v>139730.70000000001</v>
      </c>
      <c r="J14" s="15"/>
      <c r="K14" s="15"/>
    </row>
    <row r="15" spans="2:11" ht="18.75" x14ac:dyDescent="0.3">
      <c r="B15" s="3" t="s">
        <v>8</v>
      </c>
      <c r="C15" s="13" t="s">
        <v>36</v>
      </c>
      <c r="D15" s="13"/>
      <c r="E15" s="13"/>
      <c r="F15" s="14">
        <f>57382+71</f>
        <v>57453</v>
      </c>
      <c r="G15" s="14"/>
      <c r="H15" s="14"/>
      <c r="I15" s="16">
        <f>146914.27+182.46</f>
        <v>147096.72999999998</v>
      </c>
      <c r="J15" s="16"/>
      <c r="K15" s="16"/>
    </row>
    <row r="16" spans="2:11" ht="18.75" x14ac:dyDescent="0.3">
      <c r="B16" s="3"/>
      <c r="C16" s="29"/>
      <c r="D16" s="30"/>
      <c r="E16" s="31"/>
      <c r="F16" s="26">
        <f>SUM(F10:F15)</f>
        <v>328001</v>
      </c>
      <c r="G16" s="27"/>
      <c r="H16" s="28"/>
      <c r="I16" s="23">
        <f>SUM(I10:I15)</f>
        <v>809975.33000000007</v>
      </c>
      <c r="J16" s="24"/>
      <c r="K16" s="25"/>
    </row>
    <row r="17" spans="2:11" ht="18.75" x14ac:dyDescent="0.3">
      <c r="B17" s="3" t="s">
        <v>9</v>
      </c>
      <c r="C17" s="13" t="s">
        <v>37</v>
      </c>
      <c r="D17" s="13"/>
      <c r="E17" s="13"/>
      <c r="F17" s="14">
        <f>53117+78</f>
        <v>53195</v>
      </c>
      <c r="G17" s="14"/>
      <c r="H17" s="14"/>
      <c r="I17" s="15">
        <f>127864.04+190.25</f>
        <v>128054.29</v>
      </c>
      <c r="J17" s="15"/>
      <c r="K17" s="15"/>
    </row>
    <row r="18" spans="2:11" ht="18.75" x14ac:dyDescent="0.3">
      <c r="B18" s="3" t="s">
        <v>10</v>
      </c>
      <c r="C18" s="13" t="s">
        <v>38</v>
      </c>
      <c r="D18" s="13"/>
      <c r="E18" s="13"/>
      <c r="F18" s="14">
        <f>51998+150</f>
        <v>52148</v>
      </c>
      <c r="G18" s="14"/>
      <c r="H18" s="14"/>
      <c r="I18" s="15">
        <f>137173.69+401.38</f>
        <v>137575.07</v>
      </c>
      <c r="J18" s="15"/>
      <c r="K18" s="15"/>
    </row>
    <row r="19" spans="2:11" ht="18.75" x14ac:dyDescent="0.3">
      <c r="B19" s="3" t="s">
        <v>11</v>
      </c>
      <c r="C19" s="13" t="s">
        <v>39</v>
      </c>
      <c r="D19" s="13"/>
      <c r="E19" s="13"/>
      <c r="F19" s="14">
        <f>39882+65</f>
        <v>39947</v>
      </c>
      <c r="G19" s="14"/>
      <c r="H19" s="14"/>
      <c r="I19" s="15">
        <f>108772.29+179.8</f>
        <v>108952.09</v>
      </c>
      <c r="J19" s="15"/>
      <c r="K19" s="15"/>
    </row>
    <row r="20" spans="2:11" ht="18.75" x14ac:dyDescent="0.3">
      <c r="B20" s="3" t="s">
        <v>12</v>
      </c>
      <c r="C20" s="13" t="s">
        <v>40</v>
      </c>
      <c r="D20" s="13"/>
      <c r="E20" s="13"/>
      <c r="F20" s="14">
        <f>49692+218</f>
        <v>49910</v>
      </c>
      <c r="G20" s="14"/>
      <c r="H20" s="14"/>
      <c r="I20" s="15">
        <f>137060.13+603.11</f>
        <v>137663.24</v>
      </c>
      <c r="J20" s="15"/>
      <c r="K20" s="15"/>
    </row>
    <row r="21" spans="2:11" ht="18.75" x14ac:dyDescent="0.3">
      <c r="B21" s="3" t="s">
        <v>13</v>
      </c>
      <c r="C21" s="13" t="s">
        <v>41</v>
      </c>
      <c r="D21" s="13"/>
      <c r="E21" s="13"/>
      <c r="F21" s="14">
        <f>47628+161</f>
        <v>47789</v>
      </c>
      <c r="G21" s="14"/>
      <c r="H21" s="14"/>
      <c r="I21" s="15">
        <f>128891.42+440.61</f>
        <v>129332.03</v>
      </c>
      <c r="J21" s="15"/>
      <c r="K21" s="15"/>
    </row>
    <row r="22" spans="2:11" ht="18.75" x14ac:dyDescent="0.3">
      <c r="B22" s="3" t="s">
        <v>14</v>
      </c>
      <c r="C22" s="13" t="s">
        <v>42</v>
      </c>
      <c r="D22" s="13"/>
      <c r="E22" s="13"/>
      <c r="F22" s="14">
        <f>43544+431</f>
        <v>43975</v>
      </c>
      <c r="G22" s="14"/>
      <c r="H22" s="14"/>
      <c r="I22" s="15">
        <f>112373.65+1099.16</f>
        <v>113472.81</v>
      </c>
      <c r="J22" s="15"/>
      <c r="K22" s="15"/>
    </row>
    <row r="23" spans="2:11" ht="18.75" x14ac:dyDescent="0.3">
      <c r="B23" s="3"/>
      <c r="C23" s="6"/>
      <c r="D23" s="7"/>
      <c r="E23" s="8"/>
      <c r="F23" s="26">
        <f>SUM(F17:F22)</f>
        <v>286964</v>
      </c>
      <c r="G23" s="27"/>
      <c r="H23" s="28"/>
      <c r="I23" s="38">
        <f>SUM(I17:I22)</f>
        <v>755049.53</v>
      </c>
      <c r="J23" s="24"/>
      <c r="K23" s="25"/>
    </row>
    <row r="24" spans="2:11" ht="18.75" customHeight="1" x14ac:dyDescent="0.25">
      <c r="B24" s="9" t="s">
        <v>16</v>
      </c>
      <c r="C24" s="32"/>
      <c r="D24" s="33"/>
      <c r="E24" s="34"/>
      <c r="F24" s="35">
        <f>F16+F23</f>
        <v>614965</v>
      </c>
      <c r="G24" s="36"/>
      <c r="H24" s="36"/>
      <c r="I24" s="37">
        <f>I23+I16</f>
        <v>1565024.86</v>
      </c>
      <c r="J24" s="36"/>
      <c r="K24" s="36"/>
    </row>
  </sheetData>
  <mergeCells count="48">
    <mergeCell ref="C22:E22"/>
    <mergeCell ref="F22:H22"/>
    <mergeCell ref="I22:K22"/>
    <mergeCell ref="C24:E24"/>
    <mergeCell ref="F24:H24"/>
    <mergeCell ref="I24:K24"/>
    <mergeCell ref="F23:H23"/>
    <mergeCell ref="I23:K23"/>
    <mergeCell ref="C20:E20"/>
    <mergeCell ref="F20:H20"/>
    <mergeCell ref="I20:K20"/>
    <mergeCell ref="C21:E21"/>
    <mergeCell ref="F21:H21"/>
    <mergeCell ref="I21:K21"/>
    <mergeCell ref="C18:E18"/>
    <mergeCell ref="F18:H18"/>
    <mergeCell ref="I18:K18"/>
    <mergeCell ref="C19:E19"/>
    <mergeCell ref="F19:H19"/>
    <mergeCell ref="I19:K19"/>
    <mergeCell ref="C15:E15"/>
    <mergeCell ref="F15:H15"/>
    <mergeCell ref="I15:K15"/>
    <mergeCell ref="C17:E17"/>
    <mergeCell ref="F17:H17"/>
    <mergeCell ref="I17:K17"/>
    <mergeCell ref="I16:K16"/>
    <mergeCell ref="F16:H16"/>
    <mergeCell ref="C16:E16"/>
    <mergeCell ref="C13:E13"/>
    <mergeCell ref="F13:H13"/>
    <mergeCell ref="I13:K13"/>
    <mergeCell ref="C14:E14"/>
    <mergeCell ref="F14:H14"/>
    <mergeCell ref="I14:K14"/>
    <mergeCell ref="C11:E11"/>
    <mergeCell ref="F11:H11"/>
    <mergeCell ref="I11:K11"/>
    <mergeCell ref="C12:E12"/>
    <mergeCell ref="F12:H12"/>
    <mergeCell ref="I12:K12"/>
    <mergeCell ref="B4:K7"/>
    <mergeCell ref="C9:E9"/>
    <mergeCell ref="F9:H9"/>
    <mergeCell ref="I9:K9"/>
    <mergeCell ref="C10:E10"/>
    <mergeCell ref="F10:H10"/>
    <mergeCell ref="I10:K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Анна Васильевна</dc:creator>
  <cp:lastModifiedBy>Никулина Зинаида Сергеевна</cp:lastModifiedBy>
  <cp:lastPrinted>2019-01-23T12:07:04Z</cp:lastPrinted>
  <dcterms:created xsi:type="dcterms:W3CDTF">2016-03-11T12:28:54Z</dcterms:created>
  <dcterms:modified xsi:type="dcterms:W3CDTF">2019-02-22T11:47:23Z</dcterms:modified>
</cp:coreProperties>
</file>